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STRONOMIA\GORA\DOCUMENTOS GORA\"/>
    </mc:Choice>
  </mc:AlternateContent>
  <xr:revisionPtr revIDLastSave="0" documentId="13_ncr:1_{300195AA-5077-4C30-9E7D-1E51709F2378}" xr6:coauthVersionLast="47" xr6:coauthVersionMax="47" xr10:uidLastSave="{00000000-0000-0000-0000-000000000000}"/>
  <bookViews>
    <workbookView xWindow="-108" yWindow="-108" windowWidth="23256" windowHeight="12576" xr2:uid="{CD189A68-74F3-42D6-A101-128F44643AC4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2" i="2" l="1"/>
  <c r="F29" i="2"/>
  <c r="F14" i="2"/>
  <c r="F21" i="2" s="1"/>
  <c r="F19" i="2" s="1"/>
  <c r="F13" i="2"/>
  <c r="F20" i="2" s="1"/>
  <c r="F18" i="2" s="1"/>
  <c r="F27" i="2"/>
  <c r="F15" i="2"/>
  <c r="F28" i="2"/>
  <c r="F16" i="2"/>
  <c r="F36" i="2" l="1"/>
  <c r="F37" i="2" s="1"/>
  <c r="F34" i="2"/>
  <c r="F35" i="2" s="1"/>
  <c r="F17" i="2"/>
  <c r="F31" i="2" l="1"/>
  <c r="F30" i="2"/>
  <c r="AC9" i="2"/>
  <c r="AC13" i="2"/>
  <c r="AC17" i="2"/>
  <c r="AC21" i="2"/>
  <c r="AC25" i="2"/>
  <c r="AC29" i="2"/>
  <c r="AC33" i="2"/>
  <c r="AC37" i="2"/>
  <c r="AA35" i="2"/>
  <c r="AC6" i="2"/>
  <c r="AC10" i="2"/>
  <c r="AC14" i="2"/>
  <c r="AC18" i="2"/>
  <c r="AC22" i="2"/>
  <c r="AC26" i="2"/>
  <c r="AC30" i="2"/>
  <c r="AC34" i="2"/>
  <c r="AC5" i="2"/>
  <c r="AA36" i="2"/>
  <c r="AC7" i="2"/>
  <c r="AC11" i="2"/>
  <c r="AC15" i="2"/>
  <c r="AC19" i="2"/>
  <c r="AC23" i="2"/>
  <c r="AC27" i="2"/>
  <c r="AC31" i="2"/>
  <c r="AC35" i="2"/>
  <c r="AA33" i="2"/>
  <c r="AA37" i="2"/>
  <c r="AC8" i="2"/>
  <c r="AC12" i="2"/>
  <c r="AC16" i="2"/>
  <c r="AC20" i="2"/>
  <c r="AC24" i="2"/>
  <c r="AC28" i="2"/>
  <c r="AC32" i="2"/>
  <c r="AC36" i="2"/>
  <c r="AA34" i="2"/>
  <c r="AA7" i="2"/>
  <c r="AA8" i="2"/>
  <c r="AA12" i="2"/>
  <c r="AA9" i="2"/>
  <c r="AA13" i="2"/>
  <c r="AA17" i="2"/>
  <c r="AA21" i="2"/>
  <c r="AA25" i="2"/>
  <c r="AA29" i="2"/>
  <c r="AA5" i="2"/>
  <c r="AA11" i="2"/>
  <c r="AA15" i="2"/>
  <c r="AA19" i="2"/>
  <c r="AA23" i="2"/>
  <c r="AA27" i="2"/>
  <c r="AA31" i="2"/>
  <c r="F32" i="2"/>
  <c r="R32" i="2" s="1"/>
  <c r="AA16" i="2"/>
  <c r="AA20" i="2"/>
  <c r="AA24" i="2"/>
  <c r="AA28" i="2"/>
  <c r="AA32" i="2"/>
  <c r="AA10" i="2"/>
  <c r="AA14" i="2"/>
  <c r="AA18" i="2"/>
  <c r="AA22" i="2"/>
  <c r="AA26" i="2"/>
  <c r="AA30" i="2"/>
  <c r="AA6" i="2"/>
  <c r="F33" i="2"/>
  <c r="R33" i="2" s="1"/>
</calcChain>
</file>

<file path=xl/sharedStrings.xml><?xml version="1.0" encoding="utf-8"?>
<sst xmlns="http://schemas.openxmlformats.org/spreadsheetml/2006/main" count="156" uniqueCount="65">
  <si>
    <t>Unidades</t>
  </si>
  <si>
    <t>micrones</t>
  </si>
  <si>
    <t>pixeles</t>
  </si>
  <si>
    <t>mm</t>
  </si>
  <si>
    <t>"/pixel</t>
  </si>
  <si>
    <t>seg</t>
  </si>
  <si>
    <t>"</t>
  </si>
  <si>
    <t>Velocidad del cuerpo</t>
  </si>
  <si>
    <t>"/min</t>
  </si>
  <si>
    <t>a</t>
  </si>
  <si>
    <t>Angulo de desplazamiento (P.A.)</t>
  </si>
  <si>
    <t>°</t>
  </si>
  <si>
    <t>arcmin</t>
  </si>
  <si>
    <t>arcseg (")</t>
  </si>
  <si>
    <t>minutos</t>
  </si>
  <si>
    <t>horas</t>
  </si>
  <si>
    <t>"+" hacia el Norte</t>
  </si>
  <si>
    <t>"-" hacia el Oeste</t>
  </si>
  <si>
    <t>Circulo de apertura</t>
  </si>
  <si>
    <t>"+"   hacia el Este</t>
  </si>
  <si>
    <t>"-"     hacia el Sur</t>
  </si>
  <si>
    <t>Velocidad</t>
  </si>
  <si>
    <t>segundos</t>
  </si>
  <si>
    <t>Vertical</t>
  </si>
  <si>
    <t>Ancho del pixel (datos del sensor)</t>
  </si>
  <si>
    <t>Alto del pixel (datos del sensor)</t>
  </si>
  <si>
    <t>Ancho del CCD (datos del sensor)</t>
  </si>
  <si>
    <t>Alto del CCD (datos del sensor)</t>
  </si>
  <si>
    <t>Tiempo de permanencia en FOV</t>
  </si>
  <si>
    <t>a = 1,5*b</t>
  </si>
  <si>
    <t>a = 2,0*b</t>
  </si>
  <si>
    <t>Distancia Focal efectiva del Telescopio</t>
  </si>
  <si>
    <t>Si se trabaja en otro binning, dividirlo por:</t>
  </si>
  <si>
    <t>2 (binning 2x2) ó 3 (binning 3x3), etc.</t>
  </si>
  <si>
    <t>Tiempo de Exposición Máximo</t>
  </si>
  <si>
    <t>p/aumentar la SNR de un cuerpo débil</t>
  </si>
  <si>
    <t xml:space="preserve">                       b</t>
  </si>
  <si>
    <t>Configuración del equipo</t>
  </si>
  <si>
    <t>Cálculos útiles para una impronta oblonga</t>
  </si>
  <si>
    <t>Para fotometría de un cuerpo veloz ó</t>
  </si>
  <si>
    <t>FWHM de una estrella (medirlo p/ej. c/MaxIm)</t>
  </si>
  <si>
    <t>Diámetro del círculo de apertura</t>
  </si>
  <si>
    <t xml:space="preserve">al momento de planificar la observación </t>
  </si>
  <si>
    <t>Tiempo desde el borde de ingreso al borde de salida</t>
  </si>
  <si>
    <t>Utilizar el tiempo de permanencia en el FOV más corto</t>
  </si>
  <si>
    <t>(horizontal o vertical) como referencia máxima</t>
  </si>
  <si>
    <t>Se pueden obtener generando efemérides del MPC</t>
  </si>
  <si>
    <t>Velocidad horizontal del cuerpo (*)</t>
  </si>
  <si>
    <t>Velocidad vertical del cuerpo (*)</t>
  </si>
  <si>
    <t>FWHM de una estrella para binning 1x1 (*)</t>
  </si>
  <si>
    <t>Diámetro (b) impronta circular p/binning 1x1 (*)</t>
  </si>
  <si>
    <t>Horizontal</t>
  </si>
  <si>
    <t>Ancho del CCD (*)</t>
  </si>
  <si>
    <t>Alto del CCD (*)</t>
  </si>
  <si>
    <t>Escala horizontal (para binning 1x1) (*)</t>
  </si>
  <si>
    <t>Escala vertical (para binning 1x1) (*)</t>
  </si>
  <si>
    <t>Escala media (para binning 1x1) (*)</t>
  </si>
  <si>
    <t>FOV horizontal (*)</t>
  </si>
  <si>
    <t>FOV vertical (*)</t>
  </si>
  <si>
    <t>(*) Datos complementarios. Sirven para cálculos internos</t>
  </si>
  <si>
    <t>(Para el equipo configurado)</t>
  </si>
  <si>
    <r>
      <rPr>
        <b/>
        <sz val="14"/>
        <color rgb="FFFF0000"/>
        <rFont val="Arial"/>
        <family val="2"/>
      </rPr>
      <t>IMPORTANTE:</t>
    </r>
    <r>
      <rPr>
        <b/>
        <sz val="14"/>
        <color theme="1"/>
        <rFont val="Arial"/>
        <family val="2"/>
      </rPr>
      <t xml:space="preserve"> COMPLETAR SOLAMENTE LOS CASILLEROS CON EL FONDO DE COLOR CELESTE</t>
    </r>
  </si>
  <si>
    <r>
      <rPr>
        <sz val="14"/>
        <color theme="1"/>
        <rFont val="Arial"/>
        <family val="2"/>
      </rPr>
      <t>[</t>
    </r>
    <r>
      <rPr>
        <b/>
        <sz val="14"/>
        <color theme="1"/>
        <rFont val="Arial"/>
        <family val="2"/>
      </rPr>
      <t xml:space="preserve"> "/min </t>
    </r>
    <r>
      <rPr>
        <sz val="14"/>
        <color theme="1"/>
        <rFont val="Arial"/>
        <family val="2"/>
      </rPr>
      <t>]</t>
    </r>
  </si>
  <si>
    <r>
      <t xml:space="preserve">CALCULO DEL TIEMPO DE EXPOSICION PARA UNA IMPRONTA OBLONGA ( </t>
    </r>
    <r>
      <rPr>
        <b/>
        <sz val="18"/>
        <color rgb="FF0000FF"/>
        <rFont val="Calibri"/>
        <family val="2"/>
        <scheme val="minor"/>
      </rPr>
      <t>a = 1,5*b</t>
    </r>
    <r>
      <rPr>
        <b/>
        <sz val="18"/>
        <color theme="1"/>
        <rFont val="Calibri"/>
        <family val="2"/>
        <scheme val="minor"/>
      </rPr>
      <t xml:space="preserve">  ó  </t>
    </r>
    <r>
      <rPr>
        <b/>
        <sz val="18"/>
        <color rgb="FF0000FF"/>
        <rFont val="Calibri"/>
        <family val="2"/>
        <scheme val="minor"/>
      </rPr>
      <t>a = 2,0*b</t>
    </r>
    <r>
      <rPr>
        <b/>
        <sz val="18"/>
        <color theme="1"/>
        <rFont val="Calibri"/>
        <family val="2"/>
        <scheme val="minor"/>
      </rPr>
      <t xml:space="preserve"> ) </t>
    </r>
  </si>
  <si>
    <r>
      <rPr>
        <b/>
        <sz val="12"/>
        <color rgb="FF009900"/>
        <rFont val="Arial"/>
        <family val="2"/>
      </rPr>
      <t>b = 3 * FWHM</t>
    </r>
    <r>
      <rPr>
        <b/>
        <sz val="12"/>
        <color indexed="12"/>
        <rFont val="Arial"/>
        <family val="2"/>
      </rPr>
      <t xml:space="preserve">   [pix]    (aprox. sólo sirve para cálculos)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</si>
</sst>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2"/>
      <color indexed="12"/>
      <name val="Arial"/>
      <family val="2"/>
    </font>
    <font>
      <sz val="8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14"/>
      <color rgb="FF0000FF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009900"/>
      <name val="Arial"/>
      <family val="2"/>
    </font>
    <font>
      <sz val="14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/>
    </xf>
    <xf numFmtId="0" fontId="3" fillId="4" borderId="1" xfId="0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1" fontId="1" fillId="2" borderId="1" xfId="0" applyNumberFormat="1" applyFont="1" applyFill="1" applyBorder="1" applyAlignment="1">
      <alignment vertical="center"/>
    </xf>
    <xf numFmtId="0" fontId="3" fillId="4" borderId="1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0" fontId="7" fillId="0" borderId="0" xfId="0" applyFont="1" applyAlignment="1">
      <alignment horizontal="right" vertical="center"/>
    </xf>
    <xf numFmtId="2" fontId="1" fillId="2" borderId="1" xfId="0" applyNumberFormat="1" applyFont="1" applyFill="1" applyBorder="1" applyAlignment="1">
      <alignment horizontal="right" vertical="center"/>
    </xf>
    <xf numFmtId="164" fontId="5" fillId="2" borderId="1" xfId="0" applyNumberFormat="1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right" vertical="center"/>
    </xf>
    <xf numFmtId="0" fontId="8" fillId="2" borderId="25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2" borderId="31" xfId="0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horizontal="right" vertical="center"/>
    </xf>
    <xf numFmtId="0" fontId="9" fillId="2" borderId="31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1" fillId="2" borderId="27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164" fontId="1" fillId="2" borderId="29" xfId="0" applyNumberFormat="1" applyFont="1" applyFill="1" applyBorder="1" applyAlignment="1">
      <alignment horizontal="right" vertical="center"/>
    </xf>
    <xf numFmtId="1" fontId="1" fillId="2" borderId="10" xfId="0" applyNumberFormat="1" applyFont="1" applyFill="1" applyBorder="1" applyAlignment="1">
      <alignment horizontal="right" vertical="center"/>
    </xf>
    <xf numFmtId="0" fontId="1" fillId="2" borderId="42" xfId="0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/>
    </xf>
    <xf numFmtId="1" fontId="5" fillId="2" borderId="24" xfId="0" applyNumberFormat="1" applyFont="1" applyFill="1" applyBorder="1" applyAlignment="1">
      <alignment horizontal="right" vertical="center"/>
    </xf>
    <xf numFmtId="0" fontId="5" fillId="2" borderId="25" xfId="0" applyFont="1" applyFill="1" applyBorder="1" applyAlignment="1">
      <alignment vertical="center"/>
    </xf>
    <xf numFmtId="164" fontId="5" fillId="2" borderId="29" xfId="0" applyNumberFormat="1" applyFont="1" applyFill="1" applyBorder="1" applyAlignment="1">
      <alignment horizontal="right" vertical="center"/>
    </xf>
    <xf numFmtId="0" fontId="5" fillId="2" borderId="31" xfId="0" applyFont="1" applyFill="1" applyBorder="1" applyAlignment="1">
      <alignment vertical="center"/>
    </xf>
    <xf numFmtId="1" fontId="5" fillId="2" borderId="2" xfId="0" applyNumberFormat="1" applyFont="1" applyFill="1" applyBorder="1" applyAlignment="1">
      <alignment vertical="center"/>
    </xf>
    <xf numFmtId="1" fontId="5" fillId="2" borderId="3" xfId="0" applyNumberFormat="1" applyFont="1" applyFill="1" applyBorder="1" applyAlignment="1">
      <alignment horizontal="left" vertical="center"/>
    </xf>
    <xf numFmtId="1" fontId="5" fillId="2" borderId="47" xfId="0" applyNumberFormat="1" applyFont="1" applyFill="1" applyBorder="1" applyAlignment="1">
      <alignment horizontal="left" vertical="center"/>
    </xf>
    <xf numFmtId="1" fontId="5" fillId="2" borderId="30" xfId="0" applyNumberFormat="1" applyFont="1" applyFill="1" applyBorder="1" applyAlignment="1">
      <alignment vertical="center"/>
    </xf>
    <xf numFmtId="1" fontId="5" fillId="2" borderId="38" xfId="0" applyNumberFormat="1" applyFont="1" applyFill="1" applyBorder="1" applyAlignment="1">
      <alignment horizontal="left" vertical="center"/>
    </xf>
    <xf numFmtId="1" fontId="5" fillId="2" borderId="48" xfId="0" applyNumberFormat="1" applyFont="1" applyFill="1" applyBorder="1" applyAlignment="1">
      <alignment horizontal="left" vertical="center"/>
    </xf>
    <xf numFmtId="1" fontId="5" fillId="2" borderId="7" xfId="0" applyNumberFormat="1" applyFont="1" applyFill="1" applyBorder="1" applyAlignment="1">
      <alignment vertical="center"/>
    </xf>
    <xf numFmtId="1" fontId="5" fillId="2" borderId="9" xfId="0" applyNumberFormat="1" applyFont="1" applyFill="1" applyBorder="1" applyAlignment="1">
      <alignment horizontal="left" vertical="center"/>
    </xf>
    <xf numFmtId="1" fontId="5" fillId="2" borderId="46" xfId="0" applyNumberFormat="1" applyFont="1" applyFill="1" applyBorder="1" applyAlignment="1">
      <alignment horizontal="left" vertical="center"/>
    </xf>
    <xf numFmtId="0" fontId="6" fillId="5" borderId="24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2" fontId="6" fillId="5" borderId="29" xfId="0" applyNumberFormat="1" applyFont="1" applyFill="1" applyBorder="1" applyAlignment="1">
      <alignment vertical="center"/>
    </xf>
    <xf numFmtId="2" fontId="6" fillId="5" borderId="1" xfId="0" applyNumberFormat="1" applyFont="1" applyFill="1" applyBorder="1" applyAlignment="1">
      <alignment vertical="center"/>
    </xf>
    <xf numFmtId="164" fontId="6" fillId="5" borderId="29" xfId="0" applyNumberFormat="1" applyFont="1" applyFill="1" applyBorder="1" applyAlignment="1">
      <alignment vertical="center"/>
    </xf>
    <xf numFmtId="0" fontId="8" fillId="2" borderId="40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2" fontId="8" fillId="2" borderId="33" xfId="0" applyNumberFormat="1" applyFont="1" applyFill="1" applyBorder="1" applyAlignment="1">
      <alignment horizontal="center" vertical="center"/>
    </xf>
    <xf numFmtId="2" fontId="8" fillId="2" borderId="26" xfId="0" applyNumberFormat="1" applyFont="1" applyFill="1" applyBorder="1" applyAlignment="1">
      <alignment horizontal="center" vertical="center"/>
    </xf>
    <xf numFmtId="2" fontId="8" fillId="2" borderId="28" xfId="0" applyNumberFormat="1" applyFont="1" applyFill="1" applyBorder="1" applyAlignment="1">
      <alignment horizontal="center" vertical="center"/>
    </xf>
    <xf numFmtId="2" fontId="1" fillId="2" borderId="24" xfId="0" applyNumberFormat="1" applyFont="1" applyFill="1" applyBorder="1" applyAlignment="1">
      <alignment vertical="center"/>
    </xf>
    <xf numFmtId="0" fontId="1" fillId="2" borderId="25" xfId="0" applyFont="1" applyFill="1" applyBorder="1" applyAlignment="1">
      <alignment vertical="center"/>
    </xf>
    <xf numFmtId="0" fontId="10" fillId="2" borderId="44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right" vertical="center"/>
    </xf>
    <xf numFmtId="2" fontId="5" fillId="2" borderId="4" xfId="0" applyNumberFormat="1" applyFont="1" applyFill="1" applyBorder="1" applyAlignment="1">
      <alignment horizontal="right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center" vertical="top"/>
    </xf>
    <xf numFmtId="0" fontId="10" fillId="2" borderId="46" xfId="0" applyFont="1" applyFill="1" applyBorder="1" applyAlignment="1">
      <alignment horizontal="center" vertical="top"/>
    </xf>
    <xf numFmtId="0" fontId="1" fillId="2" borderId="25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1" fillId="2" borderId="53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vertical="center"/>
    </xf>
    <xf numFmtId="0" fontId="6" fillId="2" borderId="24" xfId="0" applyFont="1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47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vertical="center"/>
    </xf>
    <xf numFmtId="0" fontId="8" fillId="2" borderId="29" xfId="0" applyFont="1" applyFill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" fillId="2" borderId="23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99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1182461</xdr:colOff>
      <xdr:row>10</xdr:row>
      <xdr:rowOff>194582</xdr:rowOff>
    </xdr:from>
    <xdr:to>
      <xdr:col>7</xdr:col>
      <xdr:colOff>1190081</xdr:colOff>
      <xdr:row>16</xdr:row>
      <xdr:rowOff>166279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49B20215-787D-43E1-8E29-11E866D77F2A}"/>
            </a:ext>
          </a:extLst>
        </xdr:cNvPr>
        <xdr:cNvCxnSpPr/>
      </xdr:nvCxnSpPr>
      <xdr:spPr>
        <a:xfrm>
          <a:off x="6298747" y="2360839"/>
          <a:ext cx="7620" cy="11908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10885</xdr:colOff>
      <xdr:row>21</xdr:row>
      <xdr:rowOff>54429</xdr:rowOff>
    </xdr:from>
    <xdr:to>
      <xdr:col>22</xdr:col>
      <xdr:colOff>10885</xdr:colOff>
      <xdr:row>21</xdr:row>
      <xdr:rowOff>77289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31802B4C-105E-4E74-A6B8-C5BC7DB6E3D5}"/>
            </a:ext>
          </a:extLst>
        </xdr:cNvPr>
        <xdr:cNvCxnSpPr/>
      </xdr:nvCxnSpPr>
      <xdr:spPr>
        <a:xfrm flipV="1">
          <a:off x="6836228" y="4430486"/>
          <a:ext cx="2612571" cy="2286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197223</xdr:colOff>
      <xdr:row>11</xdr:row>
      <xdr:rowOff>4483</xdr:rowOff>
    </xdr:from>
    <xdr:to>
      <xdr:col>16</xdr:col>
      <xdr:colOff>0</xdr:colOff>
      <xdr:row>16</xdr:row>
      <xdr:rowOff>197223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29AC8868-5DC8-4D1D-B04D-E644276ECFB2}"/>
            </a:ext>
          </a:extLst>
        </xdr:cNvPr>
        <xdr:cNvSpPr/>
      </xdr:nvSpPr>
      <xdr:spPr>
        <a:xfrm>
          <a:off x="6508376" y="2205318"/>
          <a:ext cx="1183342" cy="1178858"/>
        </a:xfrm>
        <a:prstGeom prst="ellipse">
          <a:avLst/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AR" sz="1100"/>
        </a:p>
      </xdr:txBody>
    </xdr:sp>
    <xdr:clientData/>
  </xdr:twoCellAnchor>
  <xdr:twoCellAnchor>
    <xdr:from>
      <xdr:col>16</xdr:col>
      <xdr:colOff>0</xdr:colOff>
      <xdr:row>11</xdr:row>
      <xdr:rowOff>0</xdr:rowOff>
    </xdr:from>
    <xdr:to>
      <xdr:col>22</xdr:col>
      <xdr:colOff>1</xdr:colOff>
      <xdr:row>16</xdr:row>
      <xdr:rowOff>197223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C9C4729B-7076-4FCD-BD2F-AC237157C135}"/>
            </a:ext>
          </a:extLst>
        </xdr:cNvPr>
        <xdr:cNvSpPr/>
      </xdr:nvSpPr>
      <xdr:spPr>
        <a:xfrm>
          <a:off x="7691718" y="2200835"/>
          <a:ext cx="1183342" cy="1183341"/>
        </a:xfrm>
        <a:prstGeom prst="ellipse">
          <a:avLst/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AR" sz="1100"/>
        </a:p>
      </xdr:txBody>
    </xdr:sp>
    <xdr:clientData/>
  </xdr:twoCellAnchor>
  <xdr:twoCellAnchor>
    <xdr:from>
      <xdr:col>9</xdr:col>
      <xdr:colOff>161925</xdr:colOff>
      <xdr:row>7</xdr:row>
      <xdr:rowOff>32657</xdr:rowOff>
    </xdr:from>
    <xdr:to>
      <xdr:col>22</xdr:col>
      <xdr:colOff>76200</xdr:colOff>
      <xdr:row>20</xdr:row>
      <xdr:rowOff>195942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1B669DEE-0BBD-4A7D-AA8E-D5B1CC1F6A25}"/>
            </a:ext>
          </a:extLst>
        </xdr:cNvPr>
        <xdr:cNvSpPr/>
      </xdr:nvSpPr>
      <xdr:spPr>
        <a:xfrm>
          <a:off x="6769554" y="1611086"/>
          <a:ext cx="2744560" cy="2754085"/>
        </a:xfrm>
        <a:prstGeom prst="ellipse">
          <a:avLst/>
        </a:prstGeom>
        <a:solidFill>
          <a:schemeClr val="accent5">
            <a:lumMod val="40000"/>
            <a:lumOff val="60000"/>
            <a:alpha val="25000"/>
          </a:schemeClr>
        </a:solidFill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AR" sz="1100"/>
        </a:p>
      </xdr:txBody>
    </xdr:sp>
    <xdr:clientData/>
  </xdr:twoCellAnchor>
  <xdr:twoCellAnchor>
    <xdr:from>
      <xdr:col>10</xdr:col>
      <xdr:colOff>212272</xdr:colOff>
      <xdr:row>5</xdr:row>
      <xdr:rowOff>214992</xdr:rowOff>
    </xdr:from>
    <xdr:to>
      <xdr:col>12</xdr:col>
      <xdr:colOff>76201</xdr:colOff>
      <xdr:row>8</xdr:row>
      <xdr:rowOff>32657</xdr:rowOff>
    </xdr:to>
    <xdr:cxnSp macro="">
      <xdr:nvCxnSpPr>
        <xdr:cNvPr id="16" name="Connector: Curved 15">
          <a:extLst>
            <a:ext uri="{FF2B5EF4-FFF2-40B4-BE49-F238E27FC236}">
              <a16:creationId xmlns:a16="http://schemas.microsoft.com/office/drawing/2014/main" id="{D7F07A66-895D-4EF0-B29B-1BA7F068AD21}"/>
            </a:ext>
          </a:extLst>
        </xdr:cNvPr>
        <xdr:cNvCxnSpPr/>
      </xdr:nvCxnSpPr>
      <xdr:spPr>
        <a:xfrm rot="16200000" flipH="1">
          <a:off x="7017204" y="1432831"/>
          <a:ext cx="449036" cy="299358"/>
        </a:xfrm>
        <a:prstGeom prst="curvedConnector3">
          <a:avLst>
            <a:gd name="adj1" fmla="val 50000"/>
          </a:avLst>
        </a:prstGeom>
        <a:ln w="254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12</xdr:row>
      <xdr:rowOff>165100</xdr:rowOff>
    </xdr:from>
    <xdr:to>
      <xdr:col>18</xdr:col>
      <xdr:colOff>175260</xdr:colOff>
      <xdr:row>15</xdr:row>
      <xdr:rowOff>114300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CEA6BC3D-12AB-4FE3-854E-FC345A6D725C}"/>
            </a:ext>
          </a:extLst>
        </xdr:cNvPr>
        <xdr:cNvSpPr txBox="1"/>
      </xdr:nvSpPr>
      <xdr:spPr>
        <a:xfrm>
          <a:off x="7092950" y="2686050"/>
          <a:ext cx="1159510" cy="53975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AR" sz="1100"/>
            <a:t>    Impronta del</a:t>
          </a:r>
        </a:p>
        <a:p>
          <a:r>
            <a:rPr lang="es-AR" sz="1100"/>
            <a:t>        asteroide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DBFFE-5E88-44E4-A455-EC74A14D28AD}">
  <dimension ref="B1:AD37"/>
  <sheetViews>
    <sheetView showGridLines="0" tabSelected="1" zoomScale="70" zoomScaleNormal="70" workbookViewId="0">
      <selection activeCell="AL19" sqref="AL19"/>
    </sheetView>
  </sheetViews>
  <sheetFormatPr baseColWidth="10" defaultColWidth="8.88671875" defaultRowHeight="14.4" x14ac:dyDescent="0.3"/>
  <cols>
    <col min="1" max="1" width="3" style="4" customWidth="1"/>
    <col min="2" max="2" width="25.6640625" style="4" customWidth="1"/>
    <col min="3" max="3" width="6.33203125" style="4" customWidth="1"/>
    <col min="4" max="4" width="7.109375" style="4" customWidth="1"/>
    <col min="5" max="5" width="13.6640625" style="4" customWidth="1"/>
    <col min="6" max="6" width="7.44140625" style="4" bestFit="1" customWidth="1"/>
    <col min="7" max="7" width="12" style="4" bestFit="1" customWidth="1"/>
    <col min="8" max="8" width="18.5546875" style="4" bestFit="1" customWidth="1"/>
    <col min="9" max="24" width="3.109375" style="4" customWidth="1"/>
    <col min="25" max="25" width="2.77734375" style="4" customWidth="1"/>
    <col min="26" max="26" width="14" style="4" bestFit="1" customWidth="1"/>
    <col min="27" max="27" width="8.77734375" style="4" customWidth="1"/>
    <col min="28" max="28" width="11.77734375" style="4" customWidth="1"/>
    <col min="29" max="29" width="8.77734375" style="4" customWidth="1"/>
    <col min="30" max="30" width="11.77734375" style="4" customWidth="1"/>
    <col min="31" max="16384" width="8.88671875" style="4"/>
  </cols>
  <sheetData>
    <row r="1" spans="2:30" ht="7.8" customHeight="1" thickBot="1" x14ac:dyDescent="0.35"/>
    <row r="2" spans="2:30" ht="24" thickBot="1" x14ac:dyDescent="0.35">
      <c r="B2" s="113" t="s">
        <v>63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5"/>
      <c r="Z2" s="61" t="s">
        <v>21</v>
      </c>
      <c r="AA2" s="97" t="s">
        <v>34</v>
      </c>
      <c r="AB2" s="98"/>
      <c r="AC2" s="98"/>
      <c r="AD2" s="99"/>
    </row>
    <row r="3" spans="2:30" ht="18" thickBot="1" x14ac:dyDescent="0.35">
      <c r="Z3" s="62"/>
      <c r="AA3" s="100" t="s">
        <v>60</v>
      </c>
      <c r="AB3" s="101"/>
      <c r="AC3" s="101"/>
      <c r="AD3" s="102"/>
    </row>
    <row r="4" spans="2:30" ht="24" customHeight="1" thickBot="1" x14ac:dyDescent="0.35">
      <c r="B4" s="125" t="s">
        <v>61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7"/>
      <c r="Z4" s="55" t="s">
        <v>62</v>
      </c>
      <c r="AA4" s="93" t="s">
        <v>29</v>
      </c>
      <c r="AB4" s="94"/>
      <c r="AC4" s="95" t="s">
        <v>30</v>
      </c>
      <c r="AD4" s="96"/>
    </row>
    <row r="5" spans="2:30" ht="16.2" thickBot="1" x14ac:dyDescent="0.35">
      <c r="Z5" s="56">
        <v>0.5</v>
      </c>
      <c r="AA5" s="46">
        <f t="shared" ref="AA5:AA37" si="0">(1.5*$F$29-$F$29)*$F$17/Z5*60</f>
        <v>540</v>
      </c>
      <c r="AB5" s="47" t="s">
        <v>22</v>
      </c>
      <c r="AC5" s="46">
        <f t="shared" ref="AC5:AC37" si="1">(2*$F$29-$F$29)*$F$17/Z5*60</f>
        <v>1080</v>
      </c>
      <c r="AD5" s="48" t="s">
        <v>22</v>
      </c>
    </row>
    <row r="6" spans="2:30" ht="18.600000000000001" thickBot="1" x14ac:dyDescent="0.35">
      <c r="B6" s="118" t="s">
        <v>37</v>
      </c>
      <c r="C6" s="119"/>
      <c r="D6" s="119"/>
      <c r="E6" s="119"/>
      <c r="F6" s="120"/>
      <c r="G6" s="54" t="s">
        <v>0</v>
      </c>
      <c r="I6" s="81" t="s">
        <v>18</v>
      </c>
      <c r="J6" s="81"/>
      <c r="K6" s="81"/>
      <c r="L6" s="81"/>
      <c r="M6" s="81"/>
      <c r="N6" s="81"/>
      <c r="O6" s="81"/>
      <c r="P6" s="81"/>
      <c r="Z6" s="57">
        <v>1</v>
      </c>
      <c r="AA6" s="40">
        <f t="shared" si="0"/>
        <v>270</v>
      </c>
      <c r="AB6" s="41" t="s">
        <v>22</v>
      </c>
      <c r="AC6" s="40">
        <f t="shared" si="1"/>
        <v>540</v>
      </c>
      <c r="AD6" s="42" t="s">
        <v>22</v>
      </c>
    </row>
    <row r="7" spans="2:30" ht="15.6" x14ac:dyDescent="0.3">
      <c r="B7" s="121" t="s">
        <v>24</v>
      </c>
      <c r="C7" s="122"/>
      <c r="D7" s="122"/>
      <c r="E7" s="122"/>
      <c r="F7" s="49">
        <v>5.4</v>
      </c>
      <c r="G7" s="23" t="s">
        <v>1</v>
      </c>
      <c r="Z7" s="57">
        <v>1.5</v>
      </c>
      <c r="AA7" s="40">
        <f t="shared" si="0"/>
        <v>180</v>
      </c>
      <c r="AB7" s="41" t="s">
        <v>22</v>
      </c>
      <c r="AC7" s="40">
        <f t="shared" si="1"/>
        <v>360</v>
      </c>
      <c r="AD7" s="42" t="s">
        <v>22</v>
      </c>
    </row>
    <row r="8" spans="2:30" ht="15.6" x14ac:dyDescent="0.3">
      <c r="B8" s="123" t="s">
        <v>25</v>
      </c>
      <c r="C8" s="124"/>
      <c r="D8" s="124"/>
      <c r="E8" s="124"/>
      <c r="F8" s="50">
        <v>5.4</v>
      </c>
      <c r="G8" s="24" t="s">
        <v>1</v>
      </c>
      <c r="Z8" s="57">
        <v>2</v>
      </c>
      <c r="AA8" s="40">
        <f t="shared" si="0"/>
        <v>135</v>
      </c>
      <c r="AB8" s="41" t="s">
        <v>22</v>
      </c>
      <c r="AC8" s="40">
        <f t="shared" si="1"/>
        <v>270</v>
      </c>
      <c r="AD8" s="42" t="s">
        <v>22</v>
      </c>
    </row>
    <row r="9" spans="2:30" ht="15.6" x14ac:dyDescent="0.3">
      <c r="B9" s="123" t="s">
        <v>26</v>
      </c>
      <c r="C9" s="124"/>
      <c r="D9" s="124"/>
      <c r="E9" s="124"/>
      <c r="F9" s="50">
        <v>3326</v>
      </c>
      <c r="G9" s="24" t="s">
        <v>2</v>
      </c>
      <c r="Z9" s="57">
        <v>2.5</v>
      </c>
      <c r="AA9" s="40">
        <f t="shared" si="0"/>
        <v>108</v>
      </c>
      <c r="AB9" s="41" t="s">
        <v>22</v>
      </c>
      <c r="AC9" s="40">
        <f t="shared" si="1"/>
        <v>216</v>
      </c>
      <c r="AD9" s="42" t="s">
        <v>22</v>
      </c>
    </row>
    <row r="10" spans="2:30" ht="15.6" x14ac:dyDescent="0.3">
      <c r="B10" s="123" t="s">
        <v>27</v>
      </c>
      <c r="C10" s="124"/>
      <c r="D10" s="124"/>
      <c r="E10" s="124"/>
      <c r="F10" s="50">
        <v>2504</v>
      </c>
      <c r="G10" s="24" t="s">
        <v>2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Z10" s="57">
        <v>3</v>
      </c>
      <c r="AA10" s="40">
        <f t="shared" si="0"/>
        <v>90</v>
      </c>
      <c r="AB10" s="41" t="s">
        <v>22</v>
      </c>
      <c r="AC10" s="40">
        <f t="shared" si="1"/>
        <v>180</v>
      </c>
      <c r="AD10" s="42" t="s">
        <v>22</v>
      </c>
    </row>
    <row r="11" spans="2:30" ht="15.6" x14ac:dyDescent="0.3">
      <c r="B11" s="140" t="s">
        <v>31</v>
      </c>
      <c r="C11" s="141"/>
      <c r="D11" s="141"/>
      <c r="E11" s="141"/>
      <c r="F11" s="50">
        <v>3753</v>
      </c>
      <c r="G11" s="24" t="s">
        <v>3</v>
      </c>
      <c r="I11" s="6"/>
      <c r="J11" s="2"/>
      <c r="K11" s="2"/>
      <c r="L11" s="2"/>
      <c r="M11" s="2"/>
      <c r="N11" s="3"/>
      <c r="O11" s="3"/>
      <c r="P11" s="3"/>
      <c r="Q11" s="3"/>
      <c r="R11" s="3"/>
      <c r="S11" s="3"/>
      <c r="T11" s="2"/>
      <c r="U11" s="2"/>
      <c r="V11" s="2"/>
      <c r="W11" s="7"/>
      <c r="X11" s="6"/>
      <c r="Z11" s="57">
        <v>3.5</v>
      </c>
      <c r="AA11" s="40">
        <f t="shared" si="0"/>
        <v>77.142857142857153</v>
      </c>
      <c r="AB11" s="41" t="s">
        <v>22</v>
      </c>
      <c r="AC11" s="40">
        <f t="shared" si="1"/>
        <v>154.28571428571431</v>
      </c>
      <c r="AD11" s="42" t="s">
        <v>22</v>
      </c>
    </row>
    <row r="12" spans="2:30" ht="16.2" thickBot="1" x14ac:dyDescent="0.35">
      <c r="B12" s="145" t="s">
        <v>40</v>
      </c>
      <c r="C12" s="146"/>
      <c r="D12" s="146"/>
      <c r="E12" s="146"/>
      <c r="F12" s="51">
        <v>3</v>
      </c>
      <c r="G12" s="25" t="s">
        <v>6</v>
      </c>
      <c r="I12" s="1">
        <v>1</v>
      </c>
      <c r="J12" s="2"/>
      <c r="K12" s="7"/>
      <c r="L12" s="7"/>
      <c r="M12" s="9"/>
      <c r="N12" s="10"/>
      <c r="O12" s="10"/>
      <c r="P12" s="10"/>
      <c r="Q12" s="10"/>
      <c r="R12" s="10"/>
      <c r="S12" s="10"/>
      <c r="T12" s="11"/>
      <c r="U12" s="7"/>
      <c r="V12" s="7"/>
      <c r="W12" s="7"/>
      <c r="X12" s="6"/>
      <c r="Z12" s="57">
        <v>4</v>
      </c>
      <c r="AA12" s="40">
        <f t="shared" si="0"/>
        <v>67.5</v>
      </c>
      <c r="AB12" s="41" t="s">
        <v>22</v>
      </c>
      <c r="AC12" s="40">
        <f t="shared" si="1"/>
        <v>135</v>
      </c>
      <c r="AD12" s="42" t="s">
        <v>22</v>
      </c>
    </row>
    <row r="13" spans="2:30" ht="15.6" x14ac:dyDescent="0.3">
      <c r="B13" s="151" t="s">
        <v>52</v>
      </c>
      <c r="C13" s="152"/>
      <c r="D13" s="152"/>
      <c r="E13" s="152"/>
      <c r="F13" s="59">
        <f>F7*F9/1000</f>
        <v>17.9604</v>
      </c>
      <c r="G13" s="60" t="s">
        <v>3</v>
      </c>
      <c r="I13" s="1">
        <v>2</v>
      </c>
      <c r="J13" s="2"/>
      <c r="K13" s="7"/>
      <c r="L13" s="7"/>
      <c r="M13" s="9"/>
      <c r="N13" s="10"/>
      <c r="O13" s="10"/>
      <c r="P13" s="10"/>
      <c r="Q13" s="10"/>
      <c r="R13" s="10"/>
      <c r="S13" s="10"/>
      <c r="T13" s="11"/>
      <c r="U13" s="7"/>
      <c r="V13" s="7"/>
      <c r="W13" s="7"/>
      <c r="X13" s="6"/>
      <c r="Z13" s="57">
        <v>4.5</v>
      </c>
      <c r="AA13" s="40">
        <f t="shared" si="0"/>
        <v>60</v>
      </c>
      <c r="AB13" s="41" t="s">
        <v>22</v>
      </c>
      <c r="AC13" s="40">
        <f t="shared" si="1"/>
        <v>120</v>
      </c>
      <c r="AD13" s="42" t="s">
        <v>22</v>
      </c>
    </row>
    <row r="14" spans="2:30" ht="18" x14ac:dyDescent="0.3">
      <c r="B14" s="116" t="s">
        <v>53</v>
      </c>
      <c r="C14" s="117"/>
      <c r="D14" s="117"/>
      <c r="E14" s="117"/>
      <c r="F14" s="8">
        <f>F8*F10/1000</f>
        <v>13.521600000000001</v>
      </c>
      <c r="G14" s="29" t="s">
        <v>3</v>
      </c>
      <c r="H14" s="12" t="s">
        <v>36</v>
      </c>
      <c r="I14" s="1">
        <v>3</v>
      </c>
      <c r="J14" s="2"/>
      <c r="K14" s="7"/>
      <c r="L14" s="7"/>
      <c r="M14" s="9"/>
      <c r="N14" s="10"/>
      <c r="O14" s="10"/>
      <c r="P14" s="10"/>
      <c r="Q14" s="10"/>
      <c r="R14" s="10"/>
      <c r="S14" s="10"/>
      <c r="T14" s="11"/>
      <c r="U14" s="7"/>
      <c r="V14" s="7"/>
      <c r="W14" s="7"/>
      <c r="X14" s="6"/>
      <c r="Z14" s="57">
        <v>5</v>
      </c>
      <c r="AA14" s="40">
        <f t="shared" si="0"/>
        <v>54</v>
      </c>
      <c r="AB14" s="41" t="s">
        <v>22</v>
      </c>
      <c r="AC14" s="40">
        <f t="shared" si="1"/>
        <v>108</v>
      </c>
      <c r="AD14" s="42" t="s">
        <v>22</v>
      </c>
    </row>
    <row r="15" spans="2:30" ht="15.6" x14ac:dyDescent="0.3">
      <c r="B15" s="116" t="s">
        <v>54</v>
      </c>
      <c r="C15" s="117"/>
      <c r="D15" s="117"/>
      <c r="E15" s="117"/>
      <c r="F15" s="8">
        <f>206.265*F7/F11</f>
        <v>0.29678417266187046</v>
      </c>
      <c r="G15" s="29" t="s">
        <v>4</v>
      </c>
      <c r="I15" s="1">
        <v>4</v>
      </c>
      <c r="J15" s="2"/>
      <c r="K15" s="7"/>
      <c r="L15" s="7"/>
      <c r="M15" s="9"/>
      <c r="N15" s="10"/>
      <c r="O15" s="10"/>
      <c r="P15" s="10"/>
      <c r="Q15" s="10"/>
      <c r="R15" s="10"/>
      <c r="S15" s="10"/>
      <c r="T15" s="11"/>
      <c r="U15" s="7"/>
      <c r="V15" s="7"/>
      <c r="W15" s="7"/>
      <c r="X15" s="6"/>
      <c r="Z15" s="57">
        <v>5.5</v>
      </c>
      <c r="AA15" s="40">
        <f t="shared" si="0"/>
        <v>49.090909090909093</v>
      </c>
      <c r="AB15" s="41" t="s">
        <v>22</v>
      </c>
      <c r="AC15" s="40">
        <f t="shared" si="1"/>
        <v>98.181818181818187</v>
      </c>
      <c r="AD15" s="42" t="s">
        <v>22</v>
      </c>
    </row>
    <row r="16" spans="2:30" ht="15.6" x14ac:dyDescent="0.3">
      <c r="B16" s="116" t="s">
        <v>55</v>
      </c>
      <c r="C16" s="117"/>
      <c r="D16" s="117"/>
      <c r="E16" s="117"/>
      <c r="F16" s="8">
        <f>206.265*F8/F11</f>
        <v>0.29678417266187046</v>
      </c>
      <c r="G16" s="29" t="s">
        <v>4</v>
      </c>
      <c r="I16" s="1">
        <v>5</v>
      </c>
      <c r="J16" s="2"/>
      <c r="K16" s="7"/>
      <c r="L16" s="7"/>
      <c r="M16" s="9"/>
      <c r="N16" s="10"/>
      <c r="O16" s="10"/>
      <c r="P16" s="10"/>
      <c r="Q16" s="10"/>
      <c r="R16" s="10"/>
      <c r="S16" s="10"/>
      <c r="T16" s="11"/>
      <c r="U16" s="7"/>
      <c r="V16" s="7"/>
      <c r="W16" s="7"/>
      <c r="X16" s="6"/>
      <c r="Z16" s="57">
        <v>6</v>
      </c>
      <c r="AA16" s="40">
        <f t="shared" si="0"/>
        <v>45</v>
      </c>
      <c r="AB16" s="41" t="s">
        <v>22</v>
      </c>
      <c r="AC16" s="40">
        <f t="shared" si="1"/>
        <v>90</v>
      </c>
      <c r="AD16" s="42" t="s">
        <v>22</v>
      </c>
    </row>
    <row r="17" spans="2:30" ht="15.6" x14ac:dyDescent="0.3">
      <c r="B17" s="116" t="s">
        <v>56</v>
      </c>
      <c r="C17" s="117"/>
      <c r="D17" s="117"/>
      <c r="E17" s="117"/>
      <c r="F17" s="8">
        <f>(F15+F16)/2</f>
        <v>0.29678417266187046</v>
      </c>
      <c r="G17" s="29" t="s">
        <v>4</v>
      </c>
      <c r="I17" s="1">
        <v>6</v>
      </c>
      <c r="J17" s="2"/>
      <c r="K17" s="7"/>
      <c r="L17" s="7"/>
      <c r="M17" s="9"/>
      <c r="N17" s="10"/>
      <c r="O17" s="10"/>
      <c r="P17" s="10"/>
      <c r="Q17" s="10"/>
      <c r="R17" s="10"/>
      <c r="S17" s="10"/>
      <c r="T17" s="11"/>
      <c r="U17" s="7"/>
      <c r="V17" s="7"/>
      <c r="W17" s="7"/>
      <c r="X17" s="6"/>
      <c r="Z17" s="57">
        <v>6.5</v>
      </c>
      <c r="AA17" s="40">
        <f t="shared" si="0"/>
        <v>41.53846153846154</v>
      </c>
      <c r="AB17" s="41" t="s">
        <v>22</v>
      </c>
      <c r="AC17" s="40">
        <f t="shared" si="1"/>
        <v>83.07692307692308</v>
      </c>
      <c r="AD17" s="42" t="s">
        <v>22</v>
      </c>
    </row>
    <row r="18" spans="2:30" ht="15.6" x14ac:dyDescent="0.3">
      <c r="B18" s="116" t="s">
        <v>57</v>
      </c>
      <c r="C18" s="117"/>
      <c r="D18" s="117"/>
      <c r="E18" s="117"/>
      <c r="F18" s="13">
        <f>F20*60</f>
        <v>987.10415827338136</v>
      </c>
      <c r="G18" s="29" t="s">
        <v>13</v>
      </c>
      <c r="I18" s="6"/>
      <c r="J18" s="7"/>
      <c r="K18" s="7"/>
      <c r="L18" s="7"/>
      <c r="M18" s="7"/>
      <c r="N18" s="14"/>
      <c r="O18" s="14"/>
      <c r="P18" s="14"/>
      <c r="Q18" s="14"/>
      <c r="R18" s="14"/>
      <c r="S18" s="14"/>
      <c r="T18" s="7"/>
      <c r="U18" s="7"/>
      <c r="V18" s="7"/>
      <c r="W18" s="7"/>
      <c r="X18" s="6"/>
      <c r="Z18" s="57">
        <v>7</v>
      </c>
      <c r="AA18" s="40">
        <f t="shared" si="0"/>
        <v>38.571428571428577</v>
      </c>
      <c r="AB18" s="41" t="s">
        <v>22</v>
      </c>
      <c r="AC18" s="40">
        <f t="shared" si="1"/>
        <v>77.142857142857153</v>
      </c>
      <c r="AD18" s="42" t="s">
        <v>22</v>
      </c>
    </row>
    <row r="19" spans="2:30" ht="15.6" x14ac:dyDescent="0.3">
      <c r="B19" s="116" t="s">
        <v>58</v>
      </c>
      <c r="C19" s="117"/>
      <c r="D19" s="117"/>
      <c r="E19" s="117"/>
      <c r="F19" s="13">
        <f>F21*60</f>
        <v>743.14756834532386</v>
      </c>
      <c r="G19" s="29" t="s">
        <v>13</v>
      </c>
      <c r="I19" s="6"/>
      <c r="J19" s="6"/>
      <c r="K19" s="1">
        <v>1</v>
      </c>
      <c r="L19" s="1">
        <v>2</v>
      </c>
      <c r="M19" s="1">
        <v>3</v>
      </c>
      <c r="N19" s="1">
        <v>4</v>
      </c>
      <c r="O19" s="1">
        <v>5</v>
      </c>
      <c r="P19" s="1">
        <v>6</v>
      </c>
      <c r="Q19" s="1">
        <v>7</v>
      </c>
      <c r="R19" s="1">
        <v>8</v>
      </c>
      <c r="S19" s="1">
        <v>9</v>
      </c>
      <c r="T19" s="1">
        <v>10</v>
      </c>
      <c r="U19" s="1">
        <v>11</v>
      </c>
      <c r="V19" s="1">
        <v>12</v>
      </c>
      <c r="W19" s="6"/>
      <c r="X19" s="6"/>
      <c r="Z19" s="57">
        <v>7.5</v>
      </c>
      <c r="AA19" s="40">
        <f t="shared" si="0"/>
        <v>36</v>
      </c>
      <c r="AB19" s="41" t="s">
        <v>22</v>
      </c>
      <c r="AC19" s="40">
        <f t="shared" si="1"/>
        <v>72</v>
      </c>
      <c r="AD19" s="42" t="s">
        <v>22</v>
      </c>
    </row>
    <row r="20" spans="2:30" ht="15.6" x14ac:dyDescent="0.3">
      <c r="B20" s="116" t="s">
        <v>57</v>
      </c>
      <c r="C20" s="117"/>
      <c r="D20" s="117"/>
      <c r="E20" s="117"/>
      <c r="F20" s="15">
        <f>206265/F11*F13/60</f>
        <v>16.451735971223023</v>
      </c>
      <c r="G20" s="29" t="s">
        <v>12</v>
      </c>
      <c r="P20" s="5"/>
      <c r="Z20" s="57">
        <v>8</v>
      </c>
      <c r="AA20" s="40">
        <f t="shared" si="0"/>
        <v>33.75</v>
      </c>
      <c r="AB20" s="41" t="s">
        <v>22</v>
      </c>
      <c r="AC20" s="40">
        <f t="shared" si="1"/>
        <v>67.5</v>
      </c>
      <c r="AD20" s="42" t="s">
        <v>22</v>
      </c>
    </row>
    <row r="21" spans="2:30" ht="15.6" x14ac:dyDescent="0.3">
      <c r="B21" s="116" t="s">
        <v>58</v>
      </c>
      <c r="C21" s="117"/>
      <c r="D21" s="117"/>
      <c r="E21" s="117"/>
      <c r="F21" s="15">
        <f>206265/F11*F14/60</f>
        <v>12.385792805755397</v>
      </c>
      <c r="G21" s="29" t="s">
        <v>12</v>
      </c>
      <c r="Z21" s="57">
        <v>8.5</v>
      </c>
      <c r="AA21" s="40">
        <f t="shared" si="0"/>
        <v>31.764705882352942</v>
      </c>
      <c r="AB21" s="41" t="s">
        <v>22</v>
      </c>
      <c r="AC21" s="40">
        <f t="shared" si="1"/>
        <v>63.529411764705884</v>
      </c>
      <c r="AD21" s="42" t="s">
        <v>22</v>
      </c>
    </row>
    <row r="22" spans="2:30" ht="18.600000000000001" thickBot="1" x14ac:dyDescent="0.35">
      <c r="B22" s="149" t="s">
        <v>49</v>
      </c>
      <c r="C22" s="150"/>
      <c r="D22" s="150"/>
      <c r="E22" s="150"/>
      <c r="F22" s="32">
        <f>F12/F17</f>
        <v>10.108355755945023</v>
      </c>
      <c r="G22" s="30" t="s">
        <v>2</v>
      </c>
      <c r="P22" s="16" t="s">
        <v>9</v>
      </c>
      <c r="Z22" s="57">
        <v>9</v>
      </c>
      <c r="AA22" s="40">
        <f t="shared" si="0"/>
        <v>30</v>
      </c>
      <c r="AB22" s="41" t="s">
        <v>22</v>
      </c>
      <c r="AC22" s="40">
        <f t="shared" si="1"/>
        <v>60</v>
      </c>
      <c r="AD22" s="42" t="s">
        <v>22</v>
      </c>
    </row>
    <row r="23" spans="2:30" ht="16.2" thickBot="1" x14ac:dyDescent="0.35">
      <c r="Z23" s="57">
        <v>9.5</v>
      </c>
      <c r="AA23" s="40">
        <f t="shared" si="0"/>
        <v>28.421052631578945</v>
      </c>
      <c r="AB23" s="41" t="s">
        <v>22</v>
      </c>
      <c r="AC23" s="40">
        <f t="shared" si="1"/>
        <v>56.84210526315789</v>
      </c>
      <c r="AD23" s="42" t="s">
        <v>22</v>
      </c>
    </row>
    <row r="24" spans="2:30" ht="16.2" thickBot="1" x14ac:dyDescent="0.35">
      <c r="B24" s="142" t="s">
        <v>38</v>
      </c>
      <c r="C24" s="143"/>
      <c r="D24" s="143"/>
      <c r="E24" s="143"/>
      <c r="F24" s="143"/>
      <c r="G24" s="144"/>
      <c r="H24" s="110" t="s">
        <v>59</v>
      </c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2"/>
      <c r="Z24" s="57">
        <v>10</v>
      </c>
      <c r="AA24" s="40">
        <f t="shared" si="0"/>
        <v>27</v>
      </c>
      <c r="AB24" s="41" t="s">
        <v>22</v>
      </c>
      <c r="AC24" s="40">
        <f t="shared" si="1"/>
        <v>54</v>
      </c>
      <c r="AD24" s="42" t="s">
        <v>22</v>
      </c>
    </row>
    <row r="25" spans="2:30" ht="15.6" x14ac:dyDescent="0.3">
      <c r="B25" s="140" t="s">
        <v>7</v>
      </c>
      <c r="C25" s="141"/>
      <c r="D25" s="141"/>
      <c r="E25" s="141"/>
      <c r="F25" s="52">
        <v>5</v>
      </c>
      <c r="G25" s="24" t="s">
        <v>8</v>
      </c>
      <c r="H25" s="104" t="s">
        <v>46</v>
      </c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6"/>
      <c r="Z25" s="57">
        <v>10.5</v>
      </c>
      <c r="AA25" s="40">
        <f t="shared" si="0"/>
        <v>25.714285714285712</v>
      </c>
      <c r="AB25" s="41" t="s">
        <v>22</v>
      </c>
      <c r="AC25" s="40">
        <f t="shared" si="1"/>
        <v>51.428571428571423</v>
      </c>
      <c r="AD25" s="42" t="s">
        <v>22</v>
      </c>
    </row>
    <row r="26" spans="2:30" ht="16.2" thickBot="1" x14ac:dyDescent="0.35">
      <c r="B26" s="145" t="s">
        <v>10</v>
      </c>
      <c r="C26" s="146"/>
      <c r="D26" s="146"/>
      <c r="E26" s="146"/>
      <c r="F26" s="53">
        <v>329</v>
      </c>
      <c r="G26" s="27" t="s">
        <v>11</v>
      </c>
      <c r="H26" s="107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9"/>
      <c r="Z26" s="57">
        <v>11</v>
      </c>
      <c r="AA26" s="40">
        <f t="shared" si="0"/>
        <v>24.545454545454547</v>
      </c>
      <c r="AB26" s="41" t="s">
        <v>22</v>
      </c>
      <c r="AC26" s="40">
        <f t="shared" si="1"/>
        <v>49.090909090909093</v>
      </c>
      <c r="AD26" s="42" t="s">
        <v>22</v>
      </c>
    </row>
    <row r="27" spans="2:30" ht="15.6" x14ac:dyDescent="0.3">
      <c r="B27" s="147" t="s">
        <v>47</v>
      </c>
      <c r="C27" s="148"/>
      <c r="D27" s="148"/>
      <c r="E27" s="148"/>
      <c r="F27" s="26">
        <f>F25*SIN(F26*PI()/180)</f>
        <v>-2.5751903745502727</v>
      </c>
      <c r="G27" s="28" t="s">
        <v>8</v>
      </c>
      <c r="H27" s="88" t="s">
        <v>19</v>
      </c>
      <c r="I27" s="89"/>
      <c r="J27" s="89"/>
      <c r="K27" s="89"/>
      <c r="L27" s="89"/>
      <c r="M27" s="89" t="s">
        <v>17</v>
      </c>
      <c r="N27" s="89"/>
      <c r="O27" s="89"/>
      <c r="P27" s="89"/>
      <c r="Q27" s="89"/>
      <c r="R27" s="89"/>
      <c r="S27" s="89"/>
      <c r="T27" s="89"/>
      <c r="U27" s="89"/>
      <c r="V27" s="89"/>
      <c r="W27" s="103"/>
      <c r="Z27" s="57">
        <v>11.5</v>
      </c>
      <c r="AA27" s="40">
        <f t="shared" si="0"/>
        <v>23.478260869565219</v>
      </c>
      <c r="AB27" s="41" t="s">
        <v>22</v>
      </c>
      <c r="AC27" s="40">
        <f t="shared" si="1"/>
        <v>46.956521739130437</v>
      </c>
      <c r="AD27" s="42" t="s">
        <v>22</v>
      </c>
    </row>
    <row r="28" spans="2:30" ht="15.6" x14ac:dyDescent="0.3">
      <c r="B28" s="116" t="s">
        <v>48</v>
      </c>
      <c r="C28" s="117"/>
      <c r="D28" s="117"/>
      <c r="E28" s="117"/>
      <c r="F28" s="17">
        <f>F25*COS(F26*PI()/180)</f>
        <v>4.285836503510561</v>
      </c>
      <c r="G28" s="29" t="s">
        <v>8</v>
      </c>
      <c r="H28" s="90" t="s">
        <v>16</v>
      </c>
      <c r="I28" s="86"/>
      <c r="J28" s="86"/>
      <c r="K28" s="86"/>
      <c r="L28" s="86"/>
      <c r="M28" s="86" t="s">
        <v>20</v>
      </c>
      <c r="N28" s="86"/>
      <c r="O28" s="86"/>
      <c r="P28" s="86"/>
      <c r="Q28" s="86"/>
      <c r="R28" s="86"/>
      <c r="S28" s="86"/>
      <c r="T28" s="86"/>
      <c r="U28" s="86"/>
      <c r="V28" s="86"/>
      <c r="W28" s="87"/>
      <c r="Z28" s="57">
        <v>12</v>
      </c>
      <c r="AA28" s="40">
        <f t="shared" si="0"/>
        <v>22.5</v>
      </c>
      <c r="AB28" s="41" t="s">
        <v>22</v>
      </c>
      <c r="AC28" s="40">
        <f t="shared" si="1"/>
        <v>45</v>
      </c>
      <c r="AD28" s="42" t="s">
        <v>22</v>
      </c>
    </row>
    <row r="29" spans="2:30" ht="16.2" thickBot="1" x14ac:dyDescent="0.35">
      <c r="B29" s="138" t="s">
        <v>50</v>
      </c>
      <c r="C29" s="139"/>
      <c r="D29" s="139"/>
      <c r="E29" s="139"/>
      <c r="F29" s="33">
        <f>F22*3</f>
        <v>30.32506726783507</v>
      </c>
      <c r="G29" s="34" t="s">
        <v>2</v>
      </c>
      <c r="H29" s="130" t="s">
        <v>64</v>
      </c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2"/>
      <c r="Z29" s="57">
        <v>12.5</v>
      </c>
      <c r="AA29" s="40">
        <f t="shared" si="0"/>
        <v>21.599999999999998</v>
      </c>
      <c r="AB29" s="41" t="s">
        <v>22</v>
      </c>
      <c r="AC29" s="40">
        <f t="shared" si="1"/>
        <v>43.199999999999996</v>
      </c>
      <c r="AD29" s="42" t="s">
        <v>22</v>
      </c>
    </row>
    <row r="30" spans="2:30" ht="15.6" x14ac:dyDescent="0.3">
      <c r="B30" s="82" t="s">
        <v>41</v>
      </c>
      <c r="C30" s="83"/>
      <c r="D30" s="83"/>
      <c r="E30" s="35" t="s">
        <v>29</v>
      </c>
      <c r="F30" s="36">
        <f>1.5*F29</f>
        <v>45.487600901752607</v>
      </c>
      <c r="G30" s="37" t="s">
        <v>2</v>
      </c>
      <c r="H30" s="133" t="s">
        <v>32</v>
      </c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5"/>
      <c r="Z30" s="57">
        <v>13</v>
      </c>
      <c r="AA30" s="40">
        <f t="shared" si="0"/>
        <v>20.76923076923077</v>
      </c>
      <c r="AB30" s="41" t="s">
        <v>22</v>
      </c>
      <c r="AC30" s="40">
        <f t="shared" si="1"/>
        <v>41.53846153846154</v>
      </c>
      <c r="AD30" s="42" t="s">
        <v>22</v>
      </c>
    </row>
    <row r="31" spans="2:30" ht="15.6" x14ac:dyDescent="0.3">
      <c r="B31" s="84"/>
      <c r="C31" s="85"/>
      <c r="D31" s="85"/>
      <c r="E31" s="21" t="s">
        <v>30</v>
      </c>
      <c r="F31" s="22">
        <f>2*F29</f>
        <v>60.650134535670141</v>
      </c>
      <c r="G31" s="31" t="s">
        <v>2</v>
      </c>
      <c r="H31" s="136" t="s">
        <v>33</v>
      </c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137"/>
      <c r="Z31" s="57">
        <v>13.5</v>
      </c>
      <c r="AA31" s="40">
        <f t="shared" si="0"/>
        <v>20</v>
      </c>
      <c r="AB31" s="41" t="s">
        <v>22</v>
      </c>
      <c r="AC31" s="40">
        <f t="shared" si="1"/>
        <v>40</v>
      </c>
      <c r="AD31" s="42" t="s">
        <v>22</v>
      </c>
    </row>
    <row r="32" spans="2:30" ht="15.6" x14ac:dyDescent="0.3">
      <c r="B32" s="63" t="s">
        <v>34</v>
      </c>
      <c r="C32" s="64"/>
      <c r="D32" s="65"/>
      <c r="E32" s="20" t="s">
        <v>29</v>
      </c>
      <c r="F32" s="18">
        <f>(1.5*F29-F29)*F17/F25*60</f>
        <v>54</v>
      </c>
      <c r="G32" s="31" t="s">
        <v>5</v>
      </c>
      <c r="H32" s="63" t="s">
        <v>39</v>
      </c>
      <c r="I32" s="64"/>
      <c r="J32" s="64"/>
      <c r="K32" s="64"/>
      <c r="L32" s="64"/>
      <c r="M32" s="64"/>
      <c r="N32" s="64"/>
      <c r="O32" s="64"/>
      <c r="P32" s="64"/>
      <c r="Q32" s="65"/>
      <c r="R32" s="91">
        <f>F32/60</f>
        <v>0.9</v>
      </c>
      <c r="S32" s="92"/>
      <c r="T32" s="128" t="s">
        <v>14</v>
      </c>
      <c r="U32" s="128"/>
      <c r="V32" s="128"/>
      <c r="W32" s="129"/>
      <c r="Z32" s="57">
        <v>14</v>
      </c>
      <c r="AA32" s="40">
        <f t="shared" si="0"/>
        <v>19.285714285714288</v>
      </c>
      <c r="AB32" s="41" t="s">
        <v>22</v>
      </c>
      <c r="AC32" s="40">
        <f t="shared" si="1"/>
        <v>38.571428571428577</v>
      </c>
      <c r="AD32" s="42" t="s">
        <v>22</v>
      </c>
    </row>
    <row r="33" spans="2:30" ht="15.6" x14ac:dyDescent="0.3">
      <c r="B33" s="78"/>
      <c r="C33" s="79"/>
      <c r="D33" s="80"/>
      <c r="E33" s="20" t="s">
        <v>30</v>
      </c>
      <c r="F33" s="18">
        <f>(2*F29-F29)*F17/F25*60</f>
        <v>108</v>
      </c>
      <c r="G33" s="31" t="s">
        <v>5</v>
      </c>
      <c r="H33" s="78" t="s">
        <v>35</v>
      </c>
      <c r="I33" s="79"/>
      <c r="J33" s="79"/>
      <c r="K33" s="79"/>
      <c r="L33" s="79"/>
      <c r="M33" s="79"/>
      <c r="N33" s="79"/>
      <c r="O33" s="79"/>
      <c r="P33" s="79"/>
      <c r="Q33" s="80"/>
      <c r="R33" s="91">
        <f>F33/60</f>
        <v>1.8</v>
      </c>
      <c r="S33" s="92"/>
      <c r="T33" s="128" t="s">
        <v>14</v>
      </c>
      <c r="U33" s="128"/>
      <c r="V33" s="128"/>
      <c r="W33" s="129"/>
      <c r="Z33" s="57">
        <v>14.5</v>
      </c>
      <c r="AA33" s="40">
        <f t="shared" si="0"/>
        <v>18.620689655172413</v>
      </c>
      <c r="AB33" s="41" t="s">
        <v>22</v>
      </c>
      <c r="AC33" s="40">
        <f t="shared" si="1"/>
        <v>37.241379310344826</v>
      </c>
      <c r="AD33" s="42" t="s">
        <v>22</v>
      </c>
    </row>
    <row r="34" spans="2:30" ht="15.6" x14ac:dyDescent="0.3">
      <c r="B34" s="63" t="s">
        <v>28</v>
      </c>
      <c r="C34" s="64"/>
      <c r="D34" s="65"/>
      <c r="E34" s="72" t="s">
        <v>51</v>
      </c>
      <c r="F34" s="19">
        <f>ABS(F18/F27)</f>
        <v>383.31308163800037</v>
      </c>
      <c r="G34" s="31" t="s">
        <v>14</v>
      </c>
      <c r="H34" s="63" t="s">
        <v>43</v>
      </c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77"/>
      <c r="Z34" s="57">
        <v>15</v>
      </c>
      <c r="AA34" s="40">
        <f t="shared" si="0"/>
        <v>18</v>
      </c>
      <c r="AB34" s="41" t="s">
        <v>22</v>
      </c>
      <c r="AC34" s="40">
        <f t="shared" si="1"/>
        <v>36</v>
      </c>
      <c r="AD34" s="42" t="s">
        <v>22</v>
      </c>
    </row>
    <row r="35" spans="2:30" ht="15.6" x14ac:dyDescent="0.3">
      <c r="B35" s="66"/>
      <c r="C35" s="67"/>
      <c r="D35" s="68"/>
      <c r="E35" s="73"/>
      <c r="F35" s="19">
        <f>ABS(F34/60)</f>
        <v>6.3885513606333397</v>
      </c>
      <c r="G35" s="31" t="s">
        <v>15</v>
      </c>
      <c r="H35" s="66" t="s">
        <v>44</v>
      </c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75"/>
      <c r="Z35" s="57">
        <v>15.5</v>
      </c>
      <c r="AA35" s="40">
        <f t="shared" si="0"/>
        <v>17.41935483870968</v>
      </c>
      <c r="AB35" s="41" t="s">
        <v>22</v>
      </c>
      <c r="AC35" s="40">
        <f t="shared" si="1"/>
        <v>34.838709677419359</v>
      </c>
      <c r="AD35" s="42" t="s">
        <v>22</v>
      </c>
    </row>
    <row r="36" spans="2:30" ht="15.6" x14ac:dyDescent="0.3">
      <c r="B36" s="66"/>
      <c r="C36" s="67"/>
      <c r="D36" s="68"/>
      <c r="E36" s="72" t="s">
        <v>23</v>
      </c>
      <c r="F36" s="19">
        <f>ABS(F19/F28)</f>
        <v>173.39615445820345</v>
      </c>
      <c r="G36" s="31" t="s">
        <v>14</v>
      </c>
      <c r="H36" s="66" t="s">
        <v>45</v>
      </c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75"/>
      <c r="Z36" s="57">
        <v>16</v>
      </c>
      <c r="AA36" s="40">
        <f t="shared" si="0"/>
        <v>16.875</v>
      </c>
      <c r="AB36" s="41" t="s">
        <v>22</v>
      </c>
      <c r="AC36" s="40">
        <f t="shared" si="1"/>
        <v>33.75</v>
      </c>
      <c r="AD36" s="42" t="s">
        <v>22</v>
      </c>
    </row>
    <row r="37" spans="2:30" ht="16.2" thickBot="1" x14ac:dyDescent="0.35">
      <c r="B37" s="69"/>
      <c r="C37" s="70"/>
      <c r="D37" s="71"/>
      <c r="E37" s="74"/>
      <c r="F37" s="38">
        <f>ABS(F36/60)</f>
        <v>2.8899359076367244</v>
      </c>
      <c r="G37" s="39" t="s">
        <v>15</v>
      </c>
      <c r="H37" s="69" t="s">
        <v>42</v>
      </c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6"/>
      <c r="Z37" s="58">
        <v>16.5</v>
      </c>
      <c r="AA37" s="43">
        <f t="shared" si="0"/>
        <v>16.363636363636363</v>
      </c>
      <c r="AB37" s="44" t="s">
        <v>22</v>
      </c>
      <c r="AC37" s="43">
        <f t="shared" si="1"/>
        <v>32.727272727272727</v>
      </c>
      <c r="AD37" s="45" t="s">
        <v>22</v>
      </c>
    </row>
  </sheetData>
  <mergeCells count="55">
    <mergeCell ref="B29:E29"/>
    <mergeCell ref="B17:E17"/>
    <mergeCell ref="B14:E14"/>
    <mergeCell ref="B11:E11"/>
    <mergeCell ref="B15:E15"/>
    <mergeCell ref="B21:E21"/>
    <mergeCell ref="B24:G24"/>
    <mergeCell ref="B26:E26"/>
    <mergeCell ref="B27:E27"/>
    <mergeCell ref="B28:E28"/>
    <mergeCell ref="B12:E12"/>
    <mergeCell ref="B22:E22"/>
    <mergeCell ref="B13:E13"/>
    <mergeCell ref="B18:E18"/>
    <mergeCell ref="B19:E19"/>
    <mergeCell ref="B25:E25"/>
    <mergeCell ref="T32:W32"/>
    <mergeCell ref="T33:W33"/>
    <mergeCell ref="H29:W29"/>
    <mergeCell ref="H30:W30"/>
    <mergeCell ref="H31:W31"/>
    <mergeCell ref="H33:Q33"/>
    <mergeCell ref="H32:Q32"/>
    <mergeCell ref="AA4:AB4"/>
    <mergeCell ref="AC4:AD4"/>
    <mergeCell ref="AA2:AD2"/>
    <mergeCell ref="AA3:AD3"/>
    <mergeCell ref="M27:W27"/>
    <mergeCell ref="H25:W26"/>
    <mergeCell ref="H24:W24"/>
    <mergeCell ref="B2:X2"/>
    <mergeCell ref="B16:E16"/>
    <mergeCell ref="B20:E20"/>
    <mergeCell ref="B6:F6"/>
    <mergeCell ref="B7:E7"/>
    <mergeCell ref="B8:E8"/>
    <mergeCell ref="B9:E9"/>
    <mergeCell ref="B4:X4"/>
    <mergeCell ref="B10:E10"/>
    <mergeCell ref="Z2:Z3"/>
    <mergeCell ref="B34:D37"/>
    <mergeCell ref="E34:E35"/>
    <mergeCell ref="E36:E37"/>
    <mergeCell ref="H35:W35"/>
    <mergeCell ref="H37:W37"/>
    <mergeCell ref="H34:W34"/>
    <mergeCell ref="H36:W36"/>
    <mergeCell ref="B32:D33"/>
    <mergeCell ref="I6:P6"/>
    <mergeCell ref="B30:D31"/>
    <mergeCell ref="M28:W28"/>
    <mergeCell ref="H27:L27"/>
    <mergeCell ref="H28:L28"/>
    <mergeCell ref="R32:S32"/>
    <mergeCell ref="R33:S33"/>
  </mergeCells>
  <phoneticPr fontId="2" type="noConversion"/>
  <pageMargins left="0.7" right="0.7" top="0.75" bottom="0.75" header="0.3" footer="0.3"/>
  <pageSetup orientation="portrait" r:id="rId1"/>
  <ignoredErrors>
    <ignoredError sqref="F3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Colazo</dc:creator>
  <cp:lastModifiedBy>Carlos Colazo</cp:lastModifiedBy>
  <dcterms:created xsi:type="dcterms:W3CDTF">2020-03-05T17:37:34Z</dcterms:created>
  <dcterms:modified xsi:type="dcterms:W3CDTF">2022-12-01T02:57:43Z</dcterms:modified>
</cp:coreProperties>
</file>